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e\Desktop\Controle Processos - Ana Beatriz\00 Licitações 2026\06 Atualização Licitação Pontes RP (Recurso Federal)\Documentos Nova Licitação\"/>
    </mc:Choice>
  </mc:AlternateContent>
  <bookViews>
    <workbookView xWindow="0" yWindow="0" windowWidth="28800" windowHeight="10635" tabRatio="522"/>
  </bookViews>
  <sheets>
    <sheet name="Orçamento" sheetId="3" r:id="rId1"/>
  </sheets>
  <definedNames>
    <definedName name="dmt">Orçamento!#REF!</definedName>
    <definedName name="tabela">#REF!</definedName>
  </definedNames>
  <calcPr calcId="152511"/>
</workbook>
</file>

<file path=xl/calcChain.xml><?xml version="1.0" encoding="utf-8"?>
<calcChain xmlns="http://schemas.openxmlformats.org/spreadsheetml/2006/main">
  <c r="L28" i="3" l="1"/>
  <c r="L23" i="3"/>
  <c r="L13" i="3"/>
  <c r="L12" i="3"/>
  <c r="F12" i="3" s="1"/>
  <c r="H47" i="3" l="1"/>
  <c r="H46" i="3"/>
  <c r="I46" i="3" s="1"/>
  <c r="H45" i="3"/>
  <c r="H42" i="3"/>
  <c r="I42" i="3" s="1"/>
  <c r="H43" i="3"/>
  <c r="H44" i="3"/>
  <c r="I44" i="3" s="1"/>
  <c r="I45" i="3" l="1"/>
  <c r="J45" i="3" s="1"/>
  <c r="J46" i="3"/>
  <c r="I47" i="3"/>
  <c r="J47" i="3" s="1"/>
  <c r="J42" i="3"/>
  <c r="I43" i="3"/>
  <c r="J43" i="3" s="1"/>
  <c r="J44" i="3"/>
  <c r="H12" i="3" l="1"/>
  <c r="H13" i="3"/>
  <c r="H38" i="3"/>
  <c r="H16" i="3"/>
  <c r="H18" i="3"/>
  <c r="H19" i="3"/>
  <c r="H20" i="3"/>
  <c r="I12" i="3" l="1"/>
  <c r="J12" i="3" s="1"/>
  <c r="I13" i="3"/>
  <c r="J13" i="3" s="1"/>
  <c r="I38" i="3"/>
  <c r="J38" i="3" s="1"/>
  <c r="I16" i="3"/>
  <c r="I18" i="3"/>
  <c r="I20" i="3"/>
  <c r="J20" i="3" s="1"/>
  <c r="J14" i="3" s="1"/>
  <c r="I19" i="3"/>
  <c r="H51" i="3"/>
  <c r="H50" i="3"/>
  <c r="I50" i="3" s="1"/>
  <c r="J50" i="3" s="1"/>
  <c r="H49" i="3"/>
  <c r="I49" i="3" s="1"/>
  <c r="H41" i="3"/>
  <c r="I41" i="3" s="1"/>
  <c r="J11" i="3" l="1"/>
  <c r="I51" i="3"/>
  <c r="J51" i="3" s="1"/>
  <c r="J49" i="3"/>
  <c r="J41" i="3"/>
  <c r="J40" i="3" l="1"/>
  <c r="J48" i="3"/>
  <c r="H24" i="3"/>
  <c r="H25" i="3"/>
  <c r="H36" i="3"/>
  <c r="H23" i="3"/>
  <c r="I24" i="3" l="1"/>
  <c r="J24" i="3" s="1"/>
  <c r="I23" i="3"/>
  <c r="J23" i="3" s="1"/>
  <c r="I36" i="3"/>
  <c r="J36" i="3" s="1"/>
  <c r="H39" i="3" l="1"/>
  <c r="H35" i="3"/>
  <c r="H37" i="3"/>
  <c r="H34" i="3"/>
  <c r="H31" i="3"/>
  <c r="H32" i="3"/>
  <c r="H28" i="3"/>
  <c r="H29" i="3"/>
  <c r="I29" i="3" s="1"/>
  <c r="H30" i="3"/>
  <c r="H17" i="3"/>
  <c r="H21" i="3"/>
  <c r="I25" i="3" l="1"/>
  <c r="J25" i="3" s="1"/>
  <c r="I31" i="3"/>
  <c r="J31" i="3" s="1"/>
  <c r="I34" i="3"/>
  <c r="J34" i="3" s="1"/>
  <c r="I30" i="3"/>
  <c r="J30" i="3" s="1"/>
  <c r="I37" i="3"/>
  <c r="J37" i="3" s="1"/>
  <c r="I35" i="3"/>
  <c r="J35" i="3" s="1"/>
  <c r="J29" i="3"/>
  <c r="I39" i="3"/>
  <c r="J39" i="3" s="1"/>
  <c r="I21" i="3"/>
  <c r="I28" i="3"/>
  <c r="J28" i="3" s="1"/>
  <c r="I17" i="3"/>
  <c r="I32" i="3"/>
  <c r="J32" i="3" s="1"/>
  <c r="H26" i="3"/>
  <c r="J27" i="3" l="1"/>
  <c r="J33" i="3"/>
  <c r="I26" i="3"/>
  <c r="H15" i="3"/>
  <c r="J26" i="3" l="1"/>
  <c r="J22" i="3" s="1"/>
  <c r="J52" i="3" s="1"/>
  <c r="I15" i="3"/>
</calcChain>
</file>

<file path=xl/comments1.xml><?xml version="1.0" encoding="utf-8"?>
<comments xmlns="http://schemas.openxmlformats.org/spreadsheetml/2006/main">
  <authors>
    <author>User</author>
  </authors>
  <commentList>
    <comment ref="F12" authorId="0" shapeId="0">
      <text>
        <r>
          <rPr>
            <b/>
            <sz val="9"/>
            <color indexed="81"/>
            <rFont val="Segoe UI"/>
            <family val="2"/>
          </rPr>
          <t>User:</t>
        </r>
        <r>
          <rPr>
            <sz val="9"/>
            <color indexed="81"/>
            <rFont val="Segoe UI"/>
            <family val="2"/>
          </rPr>
          <t xml:space="preserve">
1h*22 dias*4 mês=88</t>
        </r>
      </text>
    </comment>
    <comment ref="F15" authorId="0" shapeId="0">
      <text>
        <r>
          <rPr>
            <b/>
            <sz val="9"/>
            <color indexed="81"/>
            <rFont val="Segoe UI"/>
            <charset val="1"/>
          </rPr>
          <t>User:</t>
        </r>
        <r>
          <rPr>
            <sz val="9"/>
            <color indexed="81"/>
            <rFont val="Segoe UI"/>
            <charset val="1"/>
          </rPr>
          <t xml:space="preserve">
2,50*2=5,00 m²</t>
        </r>
      </text>
    </comment>
    <comment ref="F17" authorId="0" shapeId="0">
      <text>
        <r>
          <rPr>
            <b/>
            <sz val="9"/>
            <color indexed="81"/>
            <rFont val="Segoe UI"/>
            <charset val="1"/>
          </rPr>
          <t>User:</t>
        </r>
        <r>
          <rPr>
            <sz val="9"/>
            <color indexed="81"/>
            <rFont val="Segoe UI"/>
            <charset val="1"/>
          </rPr>
          <t xml:space="preserve">
5,50x2,50=13,75 m²</t>
        </r>
      </text>
    </comment>
    <comment ref="F18" authorId="0" shapeId="0">
      <text>
        <r>
          <rPr>
            <b/>
            <sz val="9"/>
            <color indexed="81"/>
            <rFont val="Segoe UI"/>
            <charset val="1"/>
          </rPr>
          <t>User:</t>
        </r>
        <r>
          <rPr>
            <sz val="9"/>
            <color indexed="81"/>
            <rFont val="Segoe UI"/>
            <charset val="1"/>
          </rPr>
          <t xml:space="preserve">
Vp=0,21m²x25x3=15,75
Vc=1,3x,25x15x2=9,75
encontro=3x0,25x15x2=22,5  
Total 15,75+9,75+22,5=
48,00</t>
        </r>
      </text>
    </comment>
    <comment ref="F19" authorId="0" shapeId="0">
      <text>
        <r>
          <rPr>
            <b/>
            <sz val="9"/>
            <color indexed="81"/>
            <rFont val="Segoe UI"/>
            <charset val="1"/>
          </rPr>
          <t>User:</t>
        </r>
        <r>
          <rPr>
            <sz val="9"/>
            <color indexed="81"/>
            <rFont val="Segoe UI"/>
            <charset val="1"/>
          </rPr>
          <t xml:space="preserve">
0,30*5,00*25,00=37,5</t>
        </r>
      </text>
    </comment>
    <comment ref="F20" authorId="0" shapeId="0">
      <text>
        <r>
          <rPr>
            <b/>
            <sz val="9"/>
            <color indexed="81"/>
            <rFont val="Segoe UI"/>
            <charset val="1"/>
          </rPr>
          <t>User:</t>
        </r>
        <r>
          <rPr>
            <sz val="9"/>
            <color indexed="81"/>
            <rFont val="Segoe UI"/>
            <charset val="1"/>
          </rPr>
          <t xml:space="preserve">
Aterro encontros= (5,00x9,00x3,00)x2=270,00 m³
270,00+48+37,50= 355,50 m³</t>
        </r>
      </text>
    </comment>
    <comment ref="F21" authorId="0" shapeId="0">
      <text>
        <r>
          <rPr>
            <b/>
            <sz val="9"/>
            <color indexed="81"/>
            <rFont val="Segoe UI"/>
            <charset val="1"/>
          </rPr>
          <t>User:3,00x11,00x2=66</t>
        </r>
      </text>
    </comment>
  </commentList>
</comments>
</file>

<file path=xl/sharedStrings.xml><?xml version="1.0" encoding="utf-8"?>
<sst xmlns="http://schemas.openxmlformats.org/spreadsheetml/2006/main" count="150" uniqueCount="118">
  <si>
    <t>m²</t>
  </si>
  <si>
    <t>CÓDIGO</t>
  </si>
  <si>
    <t>DESCRIÇÃO DO SERVIÇO</t>
  </si>
  <si>
    <t>UNID.</t>
  </si>
  <si>
    <t>QUANT.</t>
  </si>
  <si>
    <t>m³</t>
  </si>
  <si>
    <t>SERVIÇOS PRELIMINARES</t>
  </si>
  <si>
    <t>Fase: Projeto</t>
  </si>
  <si>
    <t>BDI</t>
  </si>
  <si>
    <t>PREÇO UNITÁRIO</t>
  </si>
  <si>
    <t>PREÇO TOTAL</t>
  </si>
  <si>
    <t>1.1</t>
  </si>
  <si>
    <t>1.2</t>
  </si>
  <si>
    <t>2.1</t>
  </si>
  <si>
    <t>Kg</t>
  </si>
  <si>
    <t>2.2</t>
  </si>
  <si>
    <t>2.3</t>
  </si>
  <si>
    <t>3.1</t>
  </si>
  <si>
    <t>3.2</t>
  </si>
  <si>
    <t>3.3</t>
  </si>
  <si>
    <t>3.4</t>
  </si>
  <si>
    <t>SINAPI</t>
  </si>
  <si>
    <t>OBRAS COMPLEMENTARES</t>
  </si>
  <si>
    <t>m</t>
  </si>
  <si>
    <t>4.1</t>
  </si>
  <si>
    <t>4.2</t>
  </si>
  <si>
    <t>4.3</t>
  </si>
  <si>
    <t>Execução de sanitário e vestiário em canteiro de obra em chapa de madeira compensada, não incluso mobiliário. af_02/2016</t>
  </si>
  <si>
    <t>Locação convencional de obra, através de gabarito de tábuas corridas pontaletadas a cada 1,50m, sem reaproveitamento</t>
  </si>
  <si>
    <t>Fabricação, montagem e desmontagem de fôrma para sapata, em madeira serrada, e=25 mm, 2 utilizações. af_06/2017</t>
  </si>
  <si>
    <t>Concretagem de sapatas, fck 30 mpa, com uso de bomba lançamento, adensamento e acabamento. af_11/2016</t>
  </si>
  <si>
    <t>Armação de estruturas de concreto armado, exceto vigas, pilares, lajes e fundações, utilizando aço ca-50 de 6,3 mm - montagem. af_12/2015</t>
  </si>
  <si>
    <t>Armação de estruturas de concreto armado, exceto vigas, pilares, lajes e fundações, utilizando aço ca-50 de 10,0 mm - montagem. af_12/2015</t>
  </si>
  <si>
    <t>Armação de estruturas de concreto armado, exceto vigas, pilares, lajes e fundações, utilizando aço ca-50 de 12,5 mm - montagem. af_12/2015</t>
  </si>
  <si>
    <t>Concretagem de blocos de coroamento e vigas baldrames, fck 30 mpa, com uso de bomba lançamento, adensamento e acabamento. af_06/2017</t>
  </si>
  <si>
    <t>4.4</t>
  </si>
  <si>
    <t>5.1</t>
  </si>
  <si>
    <t>5.2</t>
  </si>
  <si>
    <t>Fabricação, montagem e desmontagem de fôrma de pilares retangulares e estruturas similares com área média das seções maior que 0,25 m², pé-direito simples, em madeira serrada, 2 utilizações. af_12/2015</t>
  </si>
  <si>
    <t>4.5</t>
  </si>
  <si>
    <t xml:space="preserve">                </t>
  </si>
  <si>
    <t>PLANILHA ORÇAMENTÁRIA</t>
  </si>
  <si>
    <t>Extenção: 25,00 metros</t>
  </si>
  <si>
    <t>2.4</t>
  </si>
  <si>
    <t>Armação de estruturas de concreto armado, exceto vigas, pilares, lajes e fundações, utilizando aço ca-50 de 16 mm - montagem. af_12/2015</t>
  </si>
  <si>
    <t>Fabricação, montagem e desmontagem de fôrma para blocos de coroamento de madeira serrada,  e=25 mm, 2 utilizações. af_06/2017</t>
  </si>
  <si>
    <t>Concretagem de vigas e laje fck 25 mpa para lajes maciças ou nervuradas com uso de bomba lançamento, adensamento e acabamento. af_06/2017</t>
  </si>
  <si>
    <t>Tubo pvc, série R, água pluvial, dn 75 mm para drenagem - fornecimento e instalação. AF_06/2022</t>
  </si>
  <si>
    <t>MESOESTRUTURA - Encontros</t>
  </si>
  <si>
    <t xml:space="preserve">INFRAESTRUTURA - Sapatas </t>
  </si>
  <si>
    <t>SUPRERESTRUTURA Sobre Laje e Barreiras</t>
  </si>
  <si>
    <t>SUPERESTRUTURA - Laje e Vigas Pré Moldadas</t>
  </si>
  <si>
    <t>5.3</t>
  </si>
  <si>
    <t>5.4</t>
  </si>
  <si>
    <t>Reaterro mecanizado de vala com escavadeira hidráulica (capacidade da caçamba: 0,8 m³/potência: 111 hp), largura de 1,5 a 2,5 m, profundidade de 3,0 a 6,0 m, com solo (sem substituição) de 1ª categoria, com compactador de solos de percussão. af_08/2023.</t>
  </si>
  <si>
    <t>Corrimão simples, diâmetro externo = 1 1/2, em aço galvanizado. af_04/2019_ps</t>
  </si>
  <si>
    <t>5213863 SICRO</t>
  </si>
  <si>
    <t>Suporte metálico galvanizado para placa de advertência ou regulamentação - lado ou diâmetro de 0,60 m - fornecimento e implantação</t>
  </si>
  <si>
    <t>6.1</t>
  </si>
  <si>
    <t>6.2</t>
  </si>
  <si>
    <t>6.3</t>
  </si>
  <si>
    <t>Laje pré-fabricada (2,45x5,00x0,20) metros</t>
  </si>
  <si>
    <t>Vigas de ponte pré-tracionadas Tipo TR 80x110x2500 cm</t>
  </si>
  <si>
    <t>und</t>
  </si>
  <si>
    <t>Coordenadas Decimais: LAT: -28.012653°  LOG: -48.903447°</t>
  </si>
  <si>
    <t>Demolição de pilares e vigas em concreto armado, de forma mecanizada com martelete, sem reaproveitamento. af_09/2023</t>
  </si>
  <si>
    <t>Demolição de lajes, em concreto armado, de forma mecanizada com martelete, sem reaproveitamento. af_09/2023</t>
  </si>
  <si>
    <t>Carga, manobra e descarga de solos e materiais granulares em caminhão basculante 10 m³ - carga com pá carregadeira (caçamba de 1,7 a 2,8 m³ / 128 hp) e descarga livre (unidade: m3). af_07/2020</t>
  </si>
  <si>
    <t>Entrada de energia elétrica, aérea, monofásica, com caixa de sobrepor, cabo de 10 mm2 e disjuntor din 50a (não incluso o poste de concreto). af_07/2020_ps</t>
  </si>
  <si>
    <t>Aparelho de apoio de neoprene fretado para estruturas pré-moldadas - fornecimento e instalação</t>
  </si>
  <si>
    <t>307732 SICRO</t>
  </si>
  <si>
    <t>dm³</t>
  </si>
  <si>
    <t>H</t>
  </si>
  <si>
    <t>mês</t>
  </si>
  <si>
    <t>Engenheiro civil de obra junior com encargos complementares</t>
  </si>
  <si>
    <t>Encarregado geral de obras com encargos complementares</t>
  </si>
  <si>
    <t>2.5</t>
  </si>
  <si>
    <t>2.6</t>
  </si>
  <si>
    <t>2.7</t>
  </si>
  <si>
    <t>5.5</t>
  </si>
  <si>
    <t>5.6</t>
  </si>
  <si>
    <t>6.4</t>
  </si>
  <si>
    <t>7.1</t>
  </si>
  <si>
    <t>7.2</t>
  </si>
  <si>
    <t>7.3</t>
  </si>
  <si>
    <t>Carga, descarga e manobra de vigas pré-moldadas de até 500 kN em cavalo mecânico com dolly de 4 eixos com capacidade de 57t</t>
  </si>
  <si>
    <t>5915400 SICRO</t>
  </si>
  <si>
    <t>Transporte em cavalo mecânico com dolly de 4 eixos com capacidade de 57 t - rodovia em leito natural</t>
  </si>
  <si>
    <t>5915325 SICRO</t>
  </si>
  <si>
    <t>Km</t>
  </si>
  <si>
    <t>Transporte em cavalo mecânico com dolly de 4 eixos com capacidade de 57 t - rodovia pavimentada</t>
  </si>
  <si>
    <t>5915327 SICRO</t>
  </si>
  <si>
    <t>TKm</t>
  </si>
  <si>
    <t>Transporte com caminhão carroceria com capacidade de 11 t e com guindauto de 45 t.m - rodovia em leito natural</t>
  </si>
  <si>
    <t>5915012 SICRO</t>
  </si>
  <si>
    <t>Transporte com caminhão carroceria com capacidade de 11 t e com guindauto de 45 t.m - rodovia pavimentada</t>
  </si>
  <si>
    <t>5915014 SICRO</t>
  </si>
  <si>
    <t>6.5</t>
  </si>
  <si>
    <t>6.6</t>
  </si>
  <si>
    <t>6.7</t>
  </si>
  <si>
    <t xml:space="preserve">       PREFEITURA MUNICIPAL DE SÃO BONIFÁCIO</t>
  </si>
  <si>
    <t>ENDEREÇO:Estrada Geral Rio do Poncho</t>
  </si>
  <si>
    <t xml:space="preserve">                       Centro da localidade do Rio do Poncho</t>
  </si>
  <si>
    <t>ADMINISTRAÇÃO LOCAL</t>
  </si>
  <si>
    <t>Fornecimento e instalação de placa de obra com chapa galvanizada e estrutura de madeira. af_03/2022_ps</t>
  </si>
  <si>
    <t>DATA TABELA  REFERÊNCIA SINAPI:</t>
  </si>
  <si>
    <t>TOTAL DO ORÇAMENTO DA RECONSTRUÇÃO PONTE DO RIO DO PONCHO - CENTRO - SB 264</t>
  </si>
  <si>
    <t>OBRA: RECONSTRUÇÃO PONTE RIO DO PONCHO -CENTRO - SB 264</t>
  </si>
  <si>
    <t>BDI DIF</t>
  </si>
  <si>
    <t>Concluído</t>
  </si>
  <si>
    <t>EXECUTADO (%)</t>
  </si>
  <si>
    <t xml:space="preserve">CUSTO TOTAL ATUALIZADOC/BDI </t>
  </si>
  <si>
    <t>EXECUTADO ANTERIORMENTE SINAPI 02/2024 (Somente para conhecimento)</t>
  </si>
  <si>
    <t>Armação de bloco, sapata isolada, viga baldrame e sapata continua utilizando aço-50 de 12,5mm - Montagem. AF_01/2024</t>
  </si>
  <si>
    <t>Armação de bloco, sapata isolada, viga baldrame e sapata continua utilizando aço-50 de 16mm - Montagem. AF_01/2024</t>
  </si>
  <si>
    <t>orçada 1ª vez</t>
  </si>
  <si>
    <t>QTDE ORIGINAL</t>
  </si>
  <si>
    <t>QTDE EXECUTADA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</si>
</sst>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"/>
    <numFmt numFmtId="165" formatCode="[$R$-416]#,##0.00;[Red]\([$R$-416]#,##0.00\)"/>
  </numFmts>
  <fonts count="20" x14ac:knownFonts="1">
    <font>
      <sz val="10"/>
      <name val="Arial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1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0.5"/>
      <color theme="1"/>
      <name val="Calibri"/>
      <family val="2"/>
      <scheme val="minor"/>
    </font>
    <font>
      <sz val="10.5"/>
      <color theme="1"/>
      <name val="Calibri"/>
      <family val="2"/>
    </font>
    <font>
      <sz val="10.5"/>
      <name val="Calibri"/>
      <family val="2"/>
      <scheme val="minor"/>
    </font>
    <font>
      <sz val="10.5"/>
      <name val="Calibri"/>
      <family val="2"/>
    </font>
    <font>
      <sz val="10"/>
      <name val="Calibri"/>
      <family val="2"/>
      <scheme val="minor"/>
    </font>
    <font>
      <sz val="10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b/>
      <sz val="10.5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rgb="FFFEFDCF"/>
        <bgColor indexed="64"/>
      </patternFill>
    </fill>
    <fill>
      <patternFill patternType="solid">
        <fgColor rgb="FF2BDD2B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3" fillId="3" borderId="2" applyNumberFormat="0" applyAlignment="0" applyProtection="0"/>
    <xf numFmtId="0" fontId="14" fillId="0" borderId="0"/>
    <xf numFmtId="0" fontId="14" fillId="0" borderId="0"/>
  </cellStyleXfs>
  <cellXfs count="135">
    <xf numFmtId="0" fontId="0" fillId="0" borderId="0" xfId="0"/>
    <xf numFmtId="0" fontId="1" fillId="0" borderId="0" xfId="0" applyFont="1"/>
    <xf numFmtId="0" fontId="5" fillId="2" borderId="1" xfId="1" applyFont="1" applyFill="1" applyBorder="1" applyAlignment="1">
      <alignment horizontal="center" vertical="center"/>
    </xf>
    <xf numFmtId="2" fontId="5" fillId="2" borderId="1" xfId="1" applyNumberFormat="1" applyFont="1" applyFill="1" applyBorder="1" applyAlignment="1">
      <alignment horizontal="left" vertical="center"/>
    </xf>
    <xf numFmtId="4" fontId="5" fillId="2" borderId="1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left" vertical="center"/>
    </xf>
    <xf numFmtId="2" fontId="4" fillId="2" borderId="1" xfId="1" applyNumberFormat="1" applyFont="1" applyFill="1" applyBorder="1" applyAlignment="1">
      <alignment horizontal="center" vertical="center"/>
    </xf>
    <xf numFmtId="4" fontId="4" fillId="2" borderId="1" xfId="1" applyNumberFormat="1" applyFont="1" applyFill="1" applyBorder="1" applyAlignment="1">
      <alignment horizontal="center" vertical="center"/>
    </xf>
    <xf numFmtId="2" fontId="5" fillId="2" borderId="1" xfId="1" applyNumberFormat="1" applyFont="1" applyFill="1" applyBorder="1" applyAlignment="1">
      <alignment horizontal="center" vertical="center"/>
    </xf>
    <xf numFmtId="49" fontId="4" fillId="4" borderId="1" xfId="1" applyNumberFormat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164" fontId="4" fillId="4" borderId="1" xfId="1" applyNumberFormat="1" applyFont="1" applyFill="1" applyBorder="1" applyAlignment="1">
      <alignment horizontal="center" vertical="center"/>
    </xf>
    <xf numFmtId="165" fontId="4" fillId="4" borderId="1" xfId="1" applyNumberFormat="1" applyFont="1" applyFill="1" applyBorder="1" applyAlignment="1">
      <alignment horizontal="center" vertical="center" wrapText="1"/>
    </xf>
    <xf numFmtId="4" fontId="4" fillId="4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/>
    </xf>
    <xf numFmtId="2" fontId="4" fillId="2" borderId="1" xfId="1" applyNumberFormat="1" applyFont="1" applyFill="1" applyBorder="1" applyAlignment="1">
      <alignment horizontal="center"/>
    </xf>
    <xf numFmtId="4" fontId="4" fillId="2" borderId="1" xfId="1" applyNumberFormat="1" applyFont="1" applyFill="1" applyBorder="1" applyAlignment="1">
      <alignment horizontal="right"/>
    </xf>
    <xf numFmtId="4" fontId="4" fillId="2" borderId="1" xfId="1" applyNumberFormat="1" applyFont="1" applyFill="1" applyBorder="1"/>
    <xf numFmtId="2" fontId="6" fillId="0" borderId="0" xfId="0" applyNumberFormat="1" applyFont="1" applyAlignment="1">
      <alignment horizontal="center"/>
    </xf>
    <xf numFmtId="0" fontId="7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4" fillId="0" borderId="0" xfId="0" applyFont="1"/>
    <xf numFmtId="164" fontId="1" fillId="0" borderId="0" xfId="0" applyNumberFormat="1" applyFont="1" applyAlignment="1">
      <alignment horizontal="right"/>
    </xf>
    <xf numFmtId="4" fontId="1" fillId="0" borderId="0" xfId="0" applyNumberFormat="1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right"/>
    </xf>
    <xf numFmtId="4" fontId="6" fillId="0" borderId="0" xfId="0" applyNumberFormat="1" applyFont="1"/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right"/>
    </xf>
    <xf numFmtId="0" fontId="4" fillId="2" borderId="7" xfId="1" applyFont="1" applyFill="1" applyBorder="1" applyAlignment="1">
      <alignment horizontal="center" vertical="center"/>
    </xf>
    <xf numFmtId="2" fontId="4" fillId="2" borderId="7" xfId="1" applyNumberFormat="1" applyFont="1" applyFill="1" applyBorder="1" applyAlignment="1">
      <alignment horizontal="left" vertical="center"/>
    </xf>
    <xf numFmtId="2" fontId="4" fillId="2" borderId="7" xfId="1" applyNumberFormat="1" applyFont="1" applyFill="1" applyBorder="1" applyAlignment="1">
      <alignment horizontal="center" vertical="center"/>
    </xf>
    <xf numFmtId="4" fontId="4" fillId="2" borderId="7" xfId="1" applyNumberFormat="1" applyFont="1" applyFill="1" applyBorder="1" applyAlignment="1">
      <alignment horizontal="center" vertical="center"/>
    </xf>
    <xf numFmtId="0" fontId="1" fillId="0" borderId="11" xfId="0" applyFont="1" applyBorder="1"/>
    <xf numFmtId="0" fontId="1" fillId="0" borderId="12" xfId="0" applyFont="1" applyBorder="1" applyAlignment="1">
      <alignment horizontal="center"/>
    </xf>
    <xf numFmtId="4" fontId="2" fillId="0" borderId="12" xfId="0" applyNumberFormat="1" applyFont="1" applyBorder="1" applyAlignment="1">
      <alignment horizontal="center" vertical="center"/>
    </xf>
    <xf numFmtId="0" fontId="7" fillId="0" borderId="11" xfId="0" applyFont="1" applyBorder="1"/>
    <xf numFmtId="0" fontId="7" fillId="0" borderId="12" xfId="0" applyFont="1" applyBorder="1"/>
    <xf numFmtId="0" fontId="1" fillId="0" borderId="9" xfId="0" applyFont="1" applyBorder="1"/>
    <xf numFmtId="0" fontId="1" fillId="0" borderId="8" xfId="0" applyFont="1" applyBorder="1"/>
    <xf numFmtId="4" fontId="4" fillId="2" borderId="1" xfId="1" applyNumberFormat="1" applyFont="1" applyFill="1" applyBorder="1" applyAlignment="1">
      <alignment horizontal="center"/>
    </xf>
    <xf numFmtId="0" fontId="1" fillId="0" borderId="10" xfId="0" applyFont="1" applyBorder="1"/>
    <xf numFmtId="0" fontId="9" fillId="0" borderId="1" xfId="1" applyFont="1" applyFill="1" applyBorder="1" applyAlignment="1">
      <alignment horizontal="center" vertical="center"/>
    </xf>
    <xf numFmtId="2" fontId="9" fillId="0" borderId="1" xfId="1" applyNumberFormat="1" applyFont="1" applyFill="1" applyBorder="1" applyAlignment="1">
      <alignment horizontal="center" vertical="center"/>
    </xf>
    <xf numFmtId="4" fontId="9" fillId="0" borderId="1" xfId="1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4" fontId="9" fillId="0" borderId="1" xfId="1" applyNumberFormat="1" applyFont="1" applyFill="1" applyBorder="1" applyAlignment="1">
      <alignment vertical="center"/>
    </xf>
    <xf numFmtId="49" fontId="8" fillId="0" borderId="11" xfId="0" applyNumberFormat="1" applyFont="1" applyBorder="1" applyAlignment="1">
      <alignment vertical="center"/>
    </xf>
    <xf numFmtId="49" fontId="2" fillId="0" borderId="12" xfId="0" applyNumberFormat="1" applyFont="1" applyBorder="1" applyAlignment="1">
      <alignment vertical="center"/>
    </xf>
    <xf numFmtId="4" fontId="11" fillId="0" borderId="1" xfId="1" applyNumberFormat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2" fontId="11" fillId="0" borderId="1" xfId="1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2" fontId="9" fillId="0" borderId="5" xfId="1" applyNumberFormat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4" fontId="9" fillId="0" borderId="7" xfId="1" applyNumberFormat="1" applyFont="1" applyFill="1" applyBorder="1" applyAlignment="1">
      <alignment horizontal="center" vertical="center"/>
    </xf>
    <xf numFmtId="4" fontId="11" fillId="0" borderId="7" xfId="1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vertical="top" wrapText="1"/>
    </xf>
    <xf numFmtId="0" fontId="11" fillId="0" borderId="1" xfId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vertical="top" wrapText="1"/>
    </xf>
    <xf numFmtId="0" fontId="1" fillId="0" borderId="0" xfId="0" applyFont="1" applyAlignment="1">
      <alignment vertical="top"/>
    </xf>
    <xf numFmtId="2" fontId="9" fillId="0" borderId="1" xfId="1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7" xfId="0" applyFont="1" applyBorder="1" applyAlignment="1">
      <alignment horizontal="left" vertical="top" wrapText="1"/>
    </xf>
    <xf numFmtId="0" fontId="9" fillId="0" borderId="7" xfId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12" xfId="0" applyFont="1" applyBorder="1"/>
    <xf numFmtId="0" fontId="6" fillId="0" borderId="11" xfId="0" applyFont="1" applyBorder="1" applyAlignment="1">
      <alignment horizontal="center"/>
    </xf>
    <xf numFmtId="14" fontId="2" fillId="0" borderId="12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4" fontId="4" fillId="2" borderId="6" xfId="1" applyNumberFormat="1" applyFont="1" applyFill="1" applyBorder="1" applyAlignment="1">
      <alignment horizontal="center" vertical="center"/>
    </xf>
    <xf numFmtId="0" fontId="9" fillId="5" borderId="1" xfId="1" applyFont="1" applyFill="1" applyBorder="1" applyAlignment="1">
      <alignment horizontal="center" vertical="center"/>
    </xf>
    <xf numFmtId="0" fontId="9" fillId="5" borderId="1" xfId="1" applyFont="1" applyFill="1" applyBorder="1" applyAlignment="1">
      <alignment horizontal="left" vertical="center" wrapText="1"/>
    </xf>
    <xf numFmtId="2" fontId="9" fillId="5" borderId="1" xfId="1" applyNumberFormat="1" applyFont="1" applyFill="1" applyBorder="1" applyAlignment="1">
      <alignment horizontal="center" vertical="center"/>
    </xf>
    <xf numFmtId="4" fontId="9" fillId="5" borderId="1" xfId="1" applyNumberFormat="1" applyFont="1" applyFill="1" applyBorder="1" applyAlignment="1">
      <alignment horizontal="center" vertical="center"/>
    </xf>
    <xf numFmtId="4" fontId="11" fillId="5" borderId="1" xfId="1" applyNumberFormat="1" applyFont="1" applyFill="1" applyBorder="1" applyAlignment="1">
      <alignment horizontal="center" vertical="center"/>
    </xf>
    <xf numFmtId="0" fontId="9" fillId="5" borderId="1" xfId="1" applyFont="1" applyFill="1" applyBorder="1" applyAlignment="1">
      <alignment horizontal="left" vertical="top" wrapText="1"/>
    </xf>
    <xf numFmtId="0" fontId="9" fillId="5" borderId="4" xfId="1" applyFont="1" applyFill="1" applyBorder="1" applyAlignment="1">
      <alignment horizontal="left" vertical="top" wrapText="1"/>
    </xf>
    <xf numFmtId="4" fontId="11" fillId="5" borderId="4" xfId="1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vertical="center" wrapText="1"/>
    </xf>
    <xf numFmtId="4" fontId="12" fillId="5" borderId="4" xfId="0" applyNumberFormat="1" applyFont="1" applyFill="1" applyBorder="1" applyAlignment="1">
      <alignment horizontal="center" vertical="center"/>
    </xf>
    <xf numFmtId="10" fontId="9" fillId="0" borderId="1" xfId="1" applyNumberFormat="1" applyFont="1" applyFill="1" applyBorder="1" applyAlignment="1">
      <alignment horizontal="center" vertical="center"/>
    </xf>
    <xf numFmtId="10" fontId="1" fillId="0" borderId="0" xfId="0" applyNumberFormat="1" applyFont="1"/>
    <xf numFmtId="10" fontId="6" fillId="0" borderId="0" xfId="0" applyNumberFormat="1" applyFont="1"/>
    <xf numFmtId="10" fontId="6" fillId="0" borderId="0" xfId="0" applyNumberFormat="1" applyFont="1" applyAlignment="1">
      <alignment horizontal="center"/>
    </xf>
    <xf numFmtId="10" fontId="6" fillId="0" borderId="0" xfId="0" applyNumberFormat="1" applyFont="1" applyAlignment="1">
      <alignment horizontal="right"/>
    </xf>
    <xf numFmtId="10" fontId="6" fillId="0" borderId="0" xfId="0" applyNumberFormat="1" applyFont="1" applyAlignment="1">
      <alignment horizontal="right" vertical="top"/>
    </xf>
    <xf numFmtId="10" fontId="6" fillId="0" borderId="0" xfId="0" applyNumberFormat="1" applyFont="1" applyAlignment="1">
      <alignment horizontal="left" vertical="top"/>
    </xf>
    <xf numFmtId="0" fontId="19" fillId="0" borderId="7" xfId="1" applyFont="1" applyFill="1" applyBorder="1" applyAlignment="1">
      <alignment horizontal="center" vertical="top" wrapText="1"/>
    </xf>
    <xf numFmtId="0" fontId="1" fillId="0" borderId="0" xfId="0" applyFont="1" applyBorder="1"/>
    <xf numFmtId="49" fontId="2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7" fillId="0" borderId="0" xfId="0" applyFont="1" applyBorder="1"/>
    <xf numFmtId="0" fontId="4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left"/>
    </xf>
    <xf numFmtId="165" fontId="6" fillId="0" borderId="0" xfId="0" applyNumberFormat="1" applyFont="1" applyBorder="1"/>
    <xf numFmtId="0" fontId="4" fillId="0" borderId="0" xfId="0" applyFont="1" applyBorder="1"/>
    <xf numFmtId="0" fontId="6" fillId="0" borderId="0" xfId="0" applyFont="1" applyBorder="1" applyAlignment="1">
      <alignment horizontal="center"/>
    </xf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10" fontId="6" fillId="0" borderId="0" xfId="0" applyNumberFormat="1" applyFont="1" applyBorder="1" applyAlignment="1">
      <alignment vertical="center"/>
    </xf>
    <xf numFmtId="10" fontId="6" fillId="0" borderId="0" xfId="0" applyNumberFormat="1" applyFont="1" applyBorder="1" applyAlignment="1">
      <alignment horizontal="right"/>
    </xf>
    <xf numFmtId="0" fontId="1" fillId="6" borderId="1" xfId="1" applyFont="1" applyFill="1" applyBorder="1" applyAlignment="1">
      <alignment horizontal="center" vertical="center"/>
    </xf>
    <xf numFmtId="2" fontId="1" fillId="6" borderId="1" xfId="1" applyNumberFormat="1" applyFont="1" applyFill="1" applyBorder="1" applyAlignment="1">
      <alignment horizontal="left" vertical="center"/>
    </xf>
    <xf numFmtId="2" fontId="1" fillId="6" borderId="1" xfId="1" applyNumberFormat="1" applyFont="1" applyFill="1" applyBorder="1" applyAlignment="1">
      <alignment horizontal="center" vertical="center"/>
    </xf>
    <xf numFmtId="4" fontId="1" fillId="6" borderId="1" xfId="1" applyNumberFormat="1" applyFont="1" applyFill="1" applyBorder="1" applyAlignment="1">
      <alignment horizontal="center" vertical="center"/>
    </xf>
    <xf numFmtId="4" fontId="9" fillId="6" borderId="1" xfId="1" applyNumberFormat="1" applyFont="1" applyFill="1" applyBorder="1" applyAlignment="1">
      <alignment horizontal="center" vertical="center"/>
    </xf>
    <xf numFmtId="4" fontId="11" fillId="6" borderId="1" xfId="1" applyNumberFormat="1" applyFont="1" applyFill="1" applyBorder="1" applyAlignment="1">
      <alignment horizontal="center" vertical="center"/>
    </xf>
    <xf numFmtId="0" fontId="9" fillId="6" borderId="1" xfId="1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vertical="center" wrapText="1"/>
    </xf>
    <xf numFmtId="2" fontId="9" fillId="6" borderId="1" xfId="1" applyNumberFormat="1" applyFont="1" applyFill="1" applyBorder="1" applyAlignment="1">
      <alignment horizontal="center" vertical="center"/>
    </xf>
    <xf numFmtId="4" fontId="12" fillId="6" borderId="4" xfId="0" applyNumberFormat="1" applyFont="1" applyFill="1" applyBorder="1" applyAlignment="1">
      <alignment horizontal="center" vertical="center"/>
    </xf>
    <xf numFmtId="0" fontId="9" fillId="6" borderId="1" xfId="1" applyFont="1" applyFill="1" applyBorder="1" applyAlignment="1">
      <alignment vertical="center" wrapText="1"/>
    </xf>
    <xf numFmtId="0" fontId="11" fillId="6" borderId="1" xfId="1" applyFont="1" applyFill="1" applyBorder="1" applyAlignment="1">
      <alignment horizontal="center" vertical="center"/>
    </xf>
    <xf numFmtId="0" fontId="9" fillId="6" borderId="1" xfId="1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vertical="center" wrapText="1"/>
    </xf>
    <xf numFmtId="4" fontId="4" fillId="4" borderId="1" xfId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2" fontId="5" fillId="2" borderId="3" xfId="1" applyNumberFormat="1" applyFont="1" applyFill="1" applyBorder="1" applyAlignment="1">
      <alignment horizontal="left"/>
    </xf>
    <xf numFmtId="2" fontId="5" fillId="2" borderId="4" xfId="1" applyNumberFormat="1" applyFont="1" applyFill="1" applyBorder="1" applyAlignment="1">
      <alignment horizontal="left"/>
    </xf>
    <xf numFmtId="2" fontId="5" fillId="2" borderId="5" xfId="1" applyNumberFormat="1" applyFont="1" applyFill="1" applyBorder="1" applyAlignment="1">
      <alignment horizontal="left"/>
    </xf>
    <xf numFmtId="0" fontId="13" fillId="0" borderId="0" xfId="0" applyFont="1" applyAlignment="1">
      <alignment horizontal="left"/>
    </xf>
  </cellXfs>
  <cellStyles count="4">
    <cellStyle name="Cálculo" xfId="1" builtinId="22"/>
    <cellStyle name="Cancel 2" xfId="3"/>
    <cellStyle name="Normal" xfId="0" builtinId="0"/>
    <cellStyle name="Normal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2323DC"/>
      <rgbColor rgb="000066CC"/>
      <rgbColor rgb="00FF0000"/>
      <rgbColor rgb="0000FF00"/>
      <rgbColor rgb="0023FF23"/>
      <rgbColor rgb="00FFFF99"/>
      <rgbColor rgb="00FFFF00"/>
      <rgbColor rgb="00FFFFCC"/>
      <rgbColor rgb="000000FF"/>
      <rgbColor rgb="00D9E5FF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EFDCF"/>
      <color rgb="FFF9F98B"/>
      <color rgb="FFFCFBE8"/>
      <color rgb="FFFBFC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219076</xdr:colOff>
      <xdr:row>1</xdr:row>
      <xdr:rowOff>104776</xdr:rowOff>
    </xdr:from>
    <xdr:to>
      <xdr:col>2</xdr:col>
      <xdr:colOff>495300</xdr:colOff>
      <xdr:row>6</xdr:row>
      <xdr:rowOff>105900</xdr:rowOff>
    </xdr:to>
    <xdr:pic>
      <xdr:nvPicPr>
        <xdr:cNvPr id="1027" name="Imagem 1">
          <a:extLst>
            <a:ext uri="{FF2B5EF4-FFF2-40B4-BE49-F238E27FC236}">
              <a16:creationId xmlns=""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6" y="266701"/>
          <a:ext cx="895349" cy="810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M86"/>
  <sheetViews>
    <sheetView showGridLines="0" tabSelected="1" zoomScaleNormal="100" workbookViewId="0">
      <selection activeCell="E68" sqref="E68"/>
    </sheetView>
  </sheetViews>
  <sheetFormatPr defaultColWidth="11.42578125" defaultRowHeight="15" x14ac:dyDescent="0.25"/>
  <cols>
    <col min="1" max="1" width="2.5703125" style="1" customWidth="1"/>
    <col min="2" max="3" width="9.28515625" style="1" customWidth="1"/>
    <col min="4" max="4" width="62" style="1" customWidth="1"/>
    <col min="5" max="5" width="6.7109375" style="1" customWidth="1"/>
    <col min="6" max="7" width="9.7109375" style="1" customWidth="1"/>
    <col min="8" max="8" width="10.5703125" style="1" customWidth="1"/>
    <col min="9" max="9" width="9.7109375" style="1" customWidth="1"/>
    <col min="10" max="10" width="12.140625" style="1" customWidth="1"/>
    <col min="11" max="11" width="15" style="1" bestFit="1" customWidth="1"/>
    <col min="12" max="12" width="16.85546875" style="1" bestFit="1" customWidth="1"/>
    <col min="13" max="13" width="15.28515625" style="93" bestFit="1" customWidth="1"/>
    <col min="14" max="16384" width="11.42578125" style="1"/>
  </cols>
  <sheetData>
    <row r="1" spans="2:13" ht="12.95" customHeight="1" x14ac:dyDescent="0.25">
      <c r="B1" s="47"/>
      <c r="C1" s="46"/>
      <c r="D1" s="46"/>
      <c r="E1" s="46"/>
      <c r="F1" s="46"/>
      <c r="G1" s="46"/>
      <c r="H1" s="46"/>
      <c r="I1" s="46"/>
      <c r="J1" s="49"/>
    </row>
    <row r="2" spans="2:13" ht="12.95" customHeight="1" x14ac:dyDescent="0.25">
      <c r="B2" s="55" t="s">
        <v>40</v>
      </c>
      <c r="C2" s="101"/>
      <c r="D2" s="104" t="s">
        <v>41</v>
      </c>
      <c r="E2" s="101"/>
      <c r="F2" s="101"/>
      <c r="G2" s="101"/>
      <c r="H2" s="101"/>
      <c r="I2" s="101"/>
      <c r="J2" s="56"/>
      <c r="M2" s="94"/>
    </row>
    <row r="3" spans="2:13" ht="12.95" customHeight="1" x14ac:dyDescent="0.25">
      <c r="B3" s="41"/>
      <c r="C3" s="100"/>
      <c r="D3" s="104" t="s">
        <v>100</v>
      </c>
      <c r="E3" s="100"/>
      <c r="F3" s="100"/>
      <c r="G3" s="100"/>
      <c r="H3" s="100"/>
      <c r="I3" s="100"/>
      <c r="J3" s="76"/>
      <c r="M3" s="94"/>
    </row>
    <row r="4" spans="2:13" ht="12.95" customHeight="1" x14ac:dyDescent="0.25">
      <c r="B4" s="41"/>
      <c r="C4" s="100"/>
      <c r="D4" s="100" t="s">
        <v>107</v>
      </c>
      <c r="E4" s="100"/>
      <c r="F4" s="102"/>
      <c r="G4" s="102"/>
      <c r="H4" s="102"/>
      <c r="I4" s="102"/>
      <c r="J4" s="42"/>
      <c r="K4" s="100"/>
      <c r="L4" s="100"/>
      <c r="M4" s="94"/>
    </row>
    <row r="5" spans="2:13" ht="12.95" customHeight="1" x14ac:dyDescent="0.25">
      <c r="B5" s="41"/>
      <c r="C5" s="100"/>
      <c r="D5" s="105" t="s">
        <v>101</v>
      </c>
      <c r="E5" s="100"/>
      <c r="F5" s="100"/>
      <c r="G5" s="100"/>
      <c r="H5" s="100"/>
      <c r="I5" s="100"/>
      <c r="J5" s="76"/>
      <c r="K5" s="100"/>
      <c r="L5" s="100"/>
      <c r="M5" s="94"/>
    </row>
    <row r="6" spans="2:13" ht="12.95" customHeight="1" x14ac:dyDescent="0.25">
      <c r="B6" s="41"/>
      <c r="C6" s="100"/>
      <c r="D6" s="106" t="s">
        <v>102</v>
      </c>
      <c r="E6" s="100"/>
      <c r="F6" s="100"/>
      <c r="G6" s="100"/>
      <c r="H6" s="100"/>
      <c r="I6" s="107" t="s">
        <v>8</v>
      </c>
      <c r="J6" s="43">
        <v>24.23</v>
      </c>
      <c r="K6" s="100"/>
      <c r="L6" s="100"/>
      <c r="M6" s="95"/>
    </row>
    <row r="7" spans="2:13" ht="12.95" customHeight="1" x14ac:dyDescent="0.25">
      <c r="B7" s="44"/>
      <c r="C7" s="103"/>
      <c r="D7" s="100" t="s">
        <v>64</v>
      </c>
      <c r="E7" s="100"/>
      <c r="F7" s="100"/>
      <c r="G7" s="100"/>
      <c r="H7" s="100"/>
      <c r="I7" s="107" t="s">
        <v>108</v>
      </c>
      <c r="J7" s="79">
        <v>14.02</v>
      </c>
      <c r="K7" s="20"/>
      <c r="L7" s="20"/>
      <c r="M7" s="95"/>
    </row>
    <row r="8" spans="2:13" ht="12.95" customHeight="1" x14ac:dyDescent="0.25">
      <c r="B8" s="44"/>
      <c r="C8" s="103"/>
      <c r="D8" s="105" t="s">
        <v>42</v>
      </c>
      <c r="E8" s="108"/>
      <c r="F8" s="108"/>
      <c r="G8" s="108"/>
      <c r="H8" s="108"/>
      <c r="I8" s="103"/>
      <c r="J8" s="45"/>
      <c r="K8" s="20"/>
      <c r="L8" s="20"/>
      <c r="M8" s="95"/>
    </row>
    <row r="9" spans="2:13" ht="12.95" customHeight="1" x14ac:dyDescent="0.25">
      <c r="B9" s="77"/>
      <c r="C9" s="109"/>
      <c r="D9" s="105" t="s">
        <v>7</v>
      </c>
      <c r="E9" s="109"/>
      <c r="F9" s="109"/>
      <c r="G9" s="110"/>
      <c r="H9" s="110"/>
      <c r="I9" s="111" t="s">
        <v>105</v>
      </c>
      <c r="J9" s="78">
        <v>46143</v>
      </c>
      <c r="M9" s="95"/>
    </row>
    <row r="10" spans="2:13" ht="60" customHeight="1" x14ac:dyDescent="0.25">
      <c r="B10" s="10" t="s">
        <v>1</v>
      </c>
      <c r="C10" s="10" t="s">
        <v>21</v>
      </c>
      <c r="D10" s="11" t="s">
        <v>2</v>
      </c>
      <c r="E10" s="11" t="s">
        <v>3</v>
      </c>
      <c r="F10" s="12" t="s">
        <v>4</v>
      </c>
      <c r="G10" s="13" t="s">
        <v>9</v>
      </c>
      <c r="H10" s="13" t="s">
        <v>10</v>
      </c>
      <c r="I10" s="13" t="s">
        <v>8</v>
      </c>
      <c r="J10" s="14" t="s">
        <v>111</v>
      </c>
      <c r="K10" s="128" t="s">
        <v>112</v>
      </c>
      <c r="L10" s="128"/>
      <c r="M10" s="128"/>
    </row>
    <row r="11" spans="2:13" x14ac:dyDescent="0.25">
      <c r="B11" s="15">
        <v>1</v>
      </c>
      <c r="C11" s="15"/>
      <c r="D11" s="6" t="s">
        <v>103</v>
      </c>
      <c r="E11" s="16"/>
      <c r="F11" s="16"/>
      <c r="G11" s="17"/>
      <c r="H11" s="17"/>
      <c r="I11" s="17"/>
      <c r="J11" s="18">
        <f>SUM(J12:J13)</f>
        <v>43732.72</v>
      </c>
      <c r="K11" s="48" t="s">
        <v>116</v>
      </c>
      <c r="L11" s="48" t="s">
        <v>117</v>
      </c>
      <c r="M11" s="16" t="s">
        <v>110</v>
      </c>
    </row>
    <row r="12" spans="2:13" ht="20.100000000000001" customHeight="1" x14ac:dyDescent="0.25">
      <c r="B12" s="114" t="s">
        <v>11</v>
      </c>
      <c r="C12" s="114">
        <v>90777</v>
      </c>
      <c r="D12" s="115" t="s">
        <v>74</v>
      </c>
      <c r="E12" s="116" t="s">
        <v>72</v>
      </c>
      <c r="F12" s="116">
        <f>K12-L12</f>
        <v>55</v>
      </c>
      <c r="G12" s="117">
        <v>139.05000000000001</v>
      </c>
      <c r="H12" s="118">
        <f t="shared" ref="H12:H13" si="0">ROUND(F12*G12,2)</f>
        <v>7647.75</v>
      </c>
      <c r="I12" s="118">
        <f t="shared" ref="I12:I13" si="1">ROUND(H12*$J$6/100,2)</f>
        <v>1853.05</v>
      </c>
      <c r="J12" s="119">
        <f t="shared" ref="J12:J13" si="2">ROUND(H12+I12,2)</f>
        <v>9500.7999999999993</v>
      </c>
      <c r="K12" s="52">
        <v>88</v>
      </c>
      <c r="L12" s="52">
        <f>22+11</f>
        <v>33</v>
      </c>
      <c r="M12" s="92">
        <v>0.37</v>
      </c>
    </row>
    <row r="13" spans="2:13" ht="20.100000000000001" customHeight="1" x14ac:dyDescent="0.25">
      <c r="B13" s="114" t="s">
        <v>12</v>
      </c>
      <c r="C13" s="114">
        <v>93572</v>
      </c>
      <c r="D13" s="115" t="s">
        <v>75</v>
      </c>
      <c r="E13" s="116" t="s">
        <v>73</v>
      </c>
      <c r="F13" s="116">
        <v>4</v>
      </c>
      <c r="G13" s="117">
        <v>6888.82</v>
      </c>
      <c r="H13" s="118">
        <f t="shared" si="0"/>
        <v>27555.279999999999</v>
      </c>
      <c r="I13" s="118">
        <f t="shared" si="1"/>
        <v>6676.64</v>
      </c>
      <c r="J13" s="119">
        <f t="shared" si="2"/>
        <v>34231.919999999998</v>
      </c>
      <c r="K13" s="52">
        <v>4</v>
      </c>
      <c r="L13" s="52">
        <f>1+0.5</f>
        <v>1.5</v>
      </c>
      <c r="M13" s="92">
        <v>0.38</v>
      </c>
    </row>
    <row r="14" spans="2:13" x14ac:dyDescent="0.25">
      <c r="B14" s="15">
        <v>2</v>
      </c>
      <c r="C14" s="15"/>
      <c r="D14" s="6" t="s">
        <v>6</v>
      </c>
      <c r="E14" s="16"/>
      <c r="F14" s="16"/>
      <c r="G14" s="17"/>
      <c r="H14" s="17"/>
      <c r="I14" s="17"/>
      <c r="J14" s="18">
        <f>SUM(J20)</f>
        <v>4032.16</v>
      </c>
      <c r="K14" s="100"/>
      <c r="L14" s="100"/>
      <c r="M14" s="112"/>
    </row>
    <row r="15" spans="2:13" ht="28.5" x14ac:dyDescent="0.25">
      <c r="B15" s="82" t="s">
        <v>13</v>
      </c>
      <c r="C15" s="82">
        <v>103689</v>
      </c>
      <c r="D15" s="87" t="s">
        <v>104</v>
      </c>
      <c r="E15" s="84" t="s">
        <v>0</v>
      </c>
      <c r="F15" s="85">
        <v>5</v>
      </c>
      <c r="G15" s="86"/>
      <c r="H15" s="85">
        <f>ROUND(F15*G15,2)</f>
        <v>0</v>
      </c>
      <c r="I15" s="85">
        <f>ROUND(H15*$J$6/100,2)</f>
        <v>0</v>
      </c>
      <c r="J15" s="85" t="s">
        <v>109</v>
      </c>
      <c r="K15" s="100"/>
      <c r="L15" s="100"/>
      <c r="M15" s="112"/>
    </row>
    <row r="16" spans="2:13" ht="42.75" x14ac:dyDescent="0.25">
      <c r="B16" s="82" t="s">
        <v>15</v>
      </c>
      <c r="C16" s="82">
        <v>101489</v>
      </c>
      <c r="D16" s="88" t="s">
        <v>68</v>
      </c>
      <c r="E16" s="84" t="s">
        <v>63</v>
      </c>
      <c r="F16" s="85">
        <v>1</v>
      </c>
      <c r="G16" s="89"/>
      <c r="H16" s="85">
        <f>ROUND(F16*G16,2)</f>
        <v>0</v>
      </c>
      <c r="I16" s="85">
        <f>ROUND(H16*$J$6/100,2)</f>
        <v>0</v>
      </c>
      <c r="J16" s="85" t="s">
        <v>109</v>
      </c>
      <c r="K16" s="100"/>
      <c r="L16" s="100"/>
      <c r="M16" s="113"/>
    </row>
    <row r="17" spans="2:13" ht="28.5" x14ac:dyDescent="0.25">
      <c r="B17" s="82" t="s">
        <v>16</v>
      </c>
      <c r="C17" s="82">
        <v>93212</v>
      </c>
      <c r="D17" s="90" t="s">
        <v>27</v>
      </c>
      <c r="E17" s="84" t="s">
        <v>0</v>
      </c>
      <c r="F17" s="85">
        <v>13.75</v>
      </c>
      <c r="G17" s="91"/>
      <c r="H17" s="86">
        <f t="shared" ref="H17:H25" si="3">ROUND(F17*G17,2)</f>
        <v>0</v>
      </c>
      <c r="I17" s="86">
        <f t="shared" ref="I17:I47" si="4">ROUND(H17*$J$6/100,2)</f>
        <v>0</v>
      </c>
      <c r="J17" s="86" t="s">
        <v>109</v>
      </c>
      <c r="K17" s="100"/>
      <c r="L17" s="100"/>
      <c r="M17" s="113"/>
    </row>
    <row r="18" spans="2:13" ht="28.5" x14ac:dyDescent="0.25">
      <c r="B18" s="82" t="s">
        <v>43</v>
      </c>
      <c r="C18" s="82">
        <v>97627</v>
      </c>
      <c r="D18" s="90" t="s">
        <v>65</v>
      </c>
      <c r="E18" s="84" t="s">
        <v>5</v>
      </c>
      <c r="F18" s="85">
        <v>48</v>
      </c>
      <c r="G18" s="91"/>
      <c r="H18" s="86">
        <f t="shared" si="3"/>
        <v>0</v>
      </c>
      <c r="I18" s="86">
        <f t="shared" si="4"/>
        <v>0</v>
      </c>
      <c r="J18" s="86" t="s">
        <v>109</v>
      </c>
      <c r="K18" s="100"/>
      <c r="L18" s="100"/>
      <c r="M18" s="113"/>
    </row>
    <row r="19" spans="2:13" ht="28.5" x14ac:dyDescent="0.25">
      <c r="B19" s="82" t="s">
        <v>76</v>
      </c>
      <c r="C19" s="82">
        <v>97629</v>
      </c>
      <c r="D19" s="90" t="s">
        <v>66</v>
      </c>
      <c r="E19" s="84" t="s">
        <v>5</v>
      </c>
      <c r="F19" s="85">
        <v>37.5</v>
      </c>
      <c r="G19" s="91"/>
      <c r="H19" s="86">
        <f t="shared" si="3"/>
        <v>0</v>
      </c>
      <c r="I19" s="86">
        <f t="shared" si="4"/>
        <v>0</v>
      </c>
      <c r="J19" s="86" t="s">
        <v>109</v>
      </c>
      <c r="K19" s="100"/>
      <c r="L19" s="100"/>
      <c r="M19" s="113"/>
    </row>
    <row r="20" spans="2:13" ht="42.75" x14ac:dyDescent="0.25">
      <c r="B20" s="120" t="s">
        <v>77</v>
      </c>
      <c r="C20" s="120">
        <v>100974</v>
      </c>
      <c r="D20" s="121" t="s">
        <v>67</v>
      </c>
      <c r="E20" s="122" t="s">
        <v>5</v>
      </c>
      <c r="F20" s="118">
        <v>355.5</v>
      </c>
      <c r="G20" s="123">
        <v>9.1300000000000008</v>
      </c>
      <c r="H20" s="119">
        <f t="shared" si="3"/>
        <v>3245.72</v>
      </c>
      <c r="I20" s="119">
        <f t="shared" si="4"/>
        <v>786.44</v>
      </c>
      <c r="J20" s="119">
        <f t="shared" ref="J20" si="5">ROUND(H20+I20,2)</f>
        <v>4032.16</v>
      </c>
      <c r="K20" s="52">
        <v>355.5</v>
      </c>
      <c r="L20" s="52">
        <v>177.75</v>
      </c>
      <c r="M20" s="92">
        <v>0.5</v>
      </c>
    </row>
    <row r="21" spans="2:13" ht="28.5" x14ac:dyDescent="0.25">
      <c r="B21" s="82" t="s">
        <v>78</v>
      </c>
      <c r="C21" s="82">
        <v>99059</v>
      </c>
      <c r="D21" s="83" t="s">
        <v>28</v>
      </c>
      <c r="E21" s="84" t="s">
        <v>0</v>
      </c>
      <c r="F21" s="85">
        <v>66</v>
      </c>
      <c r="G21" s="86"/>
      <c r="H21" s="86">
        <f t="shared" si="3"/>
        <v>0</v>
      </c>
      <c r="I21" s="86">
        <f t="shared" si="4"/>
        <v>0</v>
      </c>
      <c r="J21" s="86" t="s">
        <v>109</v>
      </c>
      <c r="K21" s="100"/>
      <c r="L21" s="100"/>
      <c r="M21" s="113"/>
    </row>
    <row r="22" spans="2:13" x14ac:dyDescent="0.25">
      <c r="B22" s="5">
        <v>3</v>
      </c>
      <c r="C22" s="5"/>
      <c r="D22" s="6" t="s">
        <v>49</v>
      </c>
      <c r="E22" s="7"/>
      <c r="F22" s="8"/>
      <c r="G22" s="8"/>
      <c r="H22" s="8"/>
      <c r="I22" s="8"/>
      <c r="J22" s="8">
        <f>SUM(J23:J26)</f>
        <v>98433.579999999987</v>
      </c>
      <c r="K22" s="100"/>
      <c r="L22" s="100"/>
      <c r="M22" s="113"/>
    </row>
    <row r="23" spans="2:13" ht="28.5" x14ac:dyDescent="0.25">
      <c r="B23" s="120" t="s">
        <v>17</v>
      </c>
      <c r="C23" s="120">
        <v>96532</v>
      </c>
      <c r="D23" s="124" t="s">
        <v>29</v>
      </c>
      <c r="E23" s="122" t="s">
        <v>0</v>
      </c>
      <c r="F23" s="119">
        <v>38.659999999999997</v>
      </c>
      <c r="G23" s="125">
        <v>212.02</v>
      </c>
      <c r="H23" s="119">
        <f t="shared" si="3"/>
        <v>8196.69</v>
      </c>
      <c r="I23" s="119">
        <f t="shared" si="4"/>
        <v>1986.06</v>
      </c>
      <c r="J23" s="119">
        <f t="shared" ref="J23:J26" si="6">ROUND(H23+I23,2)</f>
        <v>10182.75</v>
      </c>
      <c r="K23" s="52">
        <v>38.659999999999997</v>
      </c>
      <c r="L23" s="52">
        <f>19.33+15</f>
        <v>34.33</v>
      </c>
      <c r="M23" s="92">
        <v>0.89</v>
      </c>
    </row>
    <row r="24" spans="2:13" ht="28.5" customHeight="1" x14ac:dyDescent="0.25">
      <c r="B24" s="120" t="s">
        <v>18</v>
      </c>
      <c r="C24" s="120">
        <v>104920</v>
      </c>
      <c r="D24" s="124" t="s">
        <v>113</v>
      </c>
      <c r="E24" s="122" t="s">
        <v>14</v>
      </c>
      <c r="F24" s="119">
        <v>1444.52</v>
      </c>
      <c r="G24" s="125">
        <v>11.01</v>
      </c>
      <c r="H24" s="119">
        <f t="shared" ref="H24" si="7">ROUND(F24*G24,2)</f>
        <v>15904.17</v>
      </c>
      <c r="I24" s="119">
        <f t="shared" ref="I24" si="8">ROUND(H24*$J$6/100,2)</f>
        <v>3853.58</v>
      </c>
      <c r="J24" s="119">
        <f t="shared" si="6"/>
        <v>19757.75</v>
      </c>
      <c r="K24" s="52">
        <v>1444.52</v>
      </c>
      <c r="L24" s="52">
        <v>722.26</v>
      </c>
      <c r="M24" s="92">
        <v>0.5</v>
      </c>
    </row>
    <row r="25" spans="2:13" ht="28.5" x14ac:dyDescent="0.25">
      <c r="B25" s="120" t="s">
        <v>19</v>
      </c>
      <c r="C25" s="120">
        <v>104921</v>
      </c>
      <c r="D25" s="124" t="s">
        <v>114</v>
      </c>
      <c r="E25" s="122" t="s">
        <v>14</v>
      </c>
      <c r="F25" s="119">
        <v>954.8</v>
      </c>
      <c r="G25" s="125">
        <v>10.18</v>
      </c>
      <c r="H25" s="119">
        <f t="shared" si="3"/>
        <v>9719.86</v>
      </c>
      <c r="I25" s="119">
        <f t="shared" si="4"/>
        <v>2355.12</v>
      </c>
      <c r="J25" s="119">
        <f t="shared" si="6"/>
        <v>12074.98</v>
      </c>
      <c r="K25" s="52">
        <v>954.8</v>
      </c>
      <c r="L25" s="52">
        <v>477.4</v>
      </c>
      <c r="M25" s="92">
        <v>0.5</v>
      </c>
    </row>
    <row r="26" spans="2:13" ht="28.5" x14ac:dyDescent="0.25">
      <c r="B26" s="120" t="s">
        <v>20</v>
      </c>
      <c r="C26" s="120">
        <v>96558</v>
      </c>
      <c r="D26" s="126" t="s">
        <v>30</v>
      </c>
      <c r="E26" s="122" t="s">
        <v>5</v>
      </c>
      <c r="F26" s="119">
        <v>48.52</v>
      </c>
      <c r="G26" s="125">
        <v>935.99</v>
      </c>
      <c r="H26" s="119">
        <f t="shared" ref="H26:H32" si="9">ROUND(F26*G26,2)</f>
        <v>45414.23</v>
      </c>
      <c r="I26" s="119">
        <f t="shared" si="4"/>
        <v>11003.87</v>
      </c>
      <c r="J26" s="119">
        <f t="shared" si="6"/>
        <v>56418.1</v>
      </c>
      <c r="K26" s="52">
        <v>48.52</v>
      </c>
      <c r="L26" s="52">
        <v>27</v>
      </c>
      <c r="M26" s="92">
        <v>0.56000000000000005</v>
      </c>
    </row>
    <row r="27" spans="2:13" x14ac:dyDescent="0.25">
      <c r="B27" s="5">
        <v>4</v>
      </c>
      <c r="C27" s="5"/>
      <c r="D27" s="6" t="s">
        <v>48</v>
      </c>
      <c r="E27" s="7"/>
      <c r="F27" s="8"/>
      <c r="G27" s="8"/>
      <c r="H27" s="8"/>
      <c r="I27" s="8"/>
      <c r="J27" s="8">
        <f>SUM(J28:J32)</f>
        <v>169840.77000000002</v>
      </c>
      <c r="K27" s="100"/>
      <c r="L27" s="100"/>
      <c r="M27" s="113"/>
    </row>
    <row r="28" spans="2:13" ht="28.5" x14ac:dyDescent="0.25">
      <c r="B28" s="120" t="s">
        <v>24</v>
      </c>
      <c r="C28" s="120">
        <v>96534</v>
      </c>
      <c r="D28" s="127" t="s">
        <v>45</v>
      </c>
      <c r="E28" s="122" t="s">
        <v>0</v>
      </c>
      <c r="F28" s="119">
        <v>273.77999999999997</v>
      </c>
      <c r="G28" s="125">
        <v>93.69</v>
      </c>
      <c r="H28" s="119">
        <f t="shared" si="9"/>
        <v>25650.45</v>
      </c>
      <c r="I28" s="119">
        <f t="shared" si="4"/>
        <v>6215.1</v>
      </c>
      <c r="J28" s="119">
        <f t="shared" ref="J28:J32" si="10">ROUND(H28+I28,2)</f>
        <v>31865.55</v>
      </c>
      <c r="K28" s="52">
        <v>273.77999999999997</v>
      </c>
      <c r="L28" s="52">
        <f>136.89+100</f>
        <v>236.89</v>
      </c>
      <c r="M28" s="92">
        <v>0.87</v>
      </c>
    </row>
    <row r="29" spans="2:13" ht="28.5" x14ac:dyDescent="0.25">
      <c r="B29" s="50" t="s">
        <v>25</v>
      </c>
      <c r="C29" s="50">
        <v>92916</v>
      </c>
      <c r="D29" s="53" t="s">
        <v>31</v>
      </c>
      <c r="E29" s="51" t="s">
        <v>14</v>
      </c>
      <c r="F29" s="57">
        <v>174.75</v>
      </c>
      <c r="G29" s="58">
        <v>16.25</v>
      </c>
      <c r="H29" s="57">
        <f t="shared" si="9"/>
        <v>2839.69</v>
      </c>
      <c r="I29" s="57">
        <f t="shared" si="4"/>
        <v>688.06</v>
      </c>
      <c r="J29" s="57">
        <f t="shared" si="10"/>
        <v>3527.75</v>
      </c>
      <c r="M29" s="96"/>
    </row>
    <row r="30" spans="2:13" ht="28.5" x14ac:dyDescent="0.25">
      <c r="B30" s="50" t="s">
        <v>26</v>
      </c>
      <c r="C30" s="50">
        <v>92919</v>
      </c>
      <c r="D30" s="53" t="s">
        <v>32</v>
      </c>
      <c r="E30" s="51" t="s">
        <v>14</v>
      </c>
      <c r="F30" s="57">
        <v>710.66</v>
      </c>
      <c r="G30" s="58">
        <v>12.2</v>
      </c>
      <c r="H30" s="57">
        <f t="shared" si="9"/>
        <v>8670.0499999999993</v>
      </c>
      <c r="I30" s="57">
        <f t="shared" si="4"/>
        <v>2100.75</v>
      </c>
      <c r="J30" s="57">
        <f t="shared" si="10"/>
        <v>10770.8</v>
      </c>
      <c r="M30" s="96"/>
    </row>
    <row r="31" spans="2:13" ht="28.5" x14ac:dyDescent="0.25">
      <c r="B31" s="50" t="s">
        <v>35</v>
      </c>
      <c r="C31" s="50">
        <v>92922</v>
      </c>
      <c r="D31" s="60" t="s">
        <v>44</v>
      </c>
      <c r="E31" s="59" t="s">
        <v>14</v>
      </c>
      <c r="F31" s="57">
        <v>3890.66</v>
      </c>
      <c r="G31" s="58">
        <v>9.3000000000000007</v>
      </c>
      <c r="H31" s="57">
        <f t="shared" si="9"/>
        <v>36183.14</v>
      </c>
      <c r="I31" s="57">
        <f t="shared" si="4"/>
        <v>8767.17</v>
      </c>
      <c r="J31" s="57">
        <f t="shared" si="10"/>
        <v>44950.31</v>
      </c>
      <c r="M31" s="96"/>
    </row>
    <row r="32" spans="2:13" ht="28.5" x14ac:dyDescent="0.25">
      <c r="B32" s="50" t="s">
        <v>39</v>
      </c>
      <c r="C32" s="50">
        <v>96557</v>
      </c>
      <c r="D32" s="53" t="s">
        <v>34</v>
      </c>
      <c r="E32" s="51" t="s">
        <v>5</v>
      </c>
      <c r="F32" s="57">
        <v>70.78</v>
      </c>
      <c r="G32" s="58">
        <v>895.33</v>
      </c>
      <c r="H32" s="57">
        <f t="shared" si="9"/>
        <v>63371.46</v>
      </c>
      <c r="I32" s="57">
        <f t="shared" si="4"/>
        <v>15354.9</v>
      </c>
      <c r="J32" s="57">
        <f t="shared" si="10"/>
        <v>78726.36</v>
      </c>
      <c r="M32" s="96"/>
    </row>
    <row r="33" spans="2:13" x14ac:dyDescent="0.25">
      <c r="B33" s="2">
        <v>5</v>
      </c>
      <c r="C33" s="2"/>
      <c r="D33" s="3" t="s">
        <v>50</v>
      </c>
      <c r="E33" s="9"/>
      <c r="F33" s="4"/>
      <c r="G33" s="8"/>
      <c r="H33" s="4"/>
      <c r="I33" s="4"/>
      <c r="J33" s="4">
        <f>SUM(J34:J39)</f>
        <v>91498.46</v>
      </c>
      <c r="M33" s="96"/>
    </row>
    <row r="34" spans="2:13" ht="42.75" x14ac:dyDescent="0.25">
      <c r="B34" s="50" t="s">
        <v>36</v>
      </c>
      <c r="C34" s="50">
        <v>92411</v>
      </c>
      <c r="D34" s="53" t="s">
        <v>38</v>
      </c>
      <c r="E34" s="51" t="s">
        <v>0</v>
      </c>
      <c r="F34" s="57">
        <v>91.5</v>
      </c>
      <c r="G34" s="58">
        <v>188.86</v>
      </c>
      <c r="H34" s="57">
        <f t="shared" ref="H34:H39" si="11">ROUND(F34*G34,2)</f>
        <v>17280.689999999999</v>
      </c>
      <c r="I34" s="57">
        <f t="shared" si="4"/>
        <v>4187.1099999999997</v>
      </c>
      <c r="J34" s="57">
        <f t="shared" ref="J34:J39" si="12">ROUND(H34+I34,2)</f>
        <v>21467.8</v>
      </c>
      <c r="M34" s="96"/>
    </row>
    <row r="35" spans="2:13" ht="28.5" x14ac:dyDescent="0.25">
      <c r="B35" s="50" t="s">
        <v>37</v>
      </c>
      <c r="C35" s="50">
        <v>92919</v>
      </c>
      <c r="D35" s="53" t="s">
        <v>32</v>
      </c>
      <c r="E35" s="51" t="s">
        <v>14</v>
      </c>
      <c r="F35" s="57">
        <v>1494.57</v>
      </c>
      <c r="G35" s="58">
        <v>12.2</v>
      </c>
      <c r="H35" s="57">
        <f t="shared" si="11"/>
        <v>18233.75</v>
      </c>
      <c r="I35" s="57">
        <f t="shared" si="4"/>
        <v>4418.04</v>
      </c>
      <c r="J35" s="57">
        <f t="shared" si="12"/>
        <v>22651.79</v>
      </c>
      <c r="M35" s="96"/>
    </row>
    <row r="36" spans="2:13" ht="28.5" x14ac:dyDescent="0.25">
      <c r="B36" s="50" t="s">
        <v>52</v>
      </c>
      <c r="C36" s="50">
        <v>92921</v>
      </c>
      <c r="D36" s="53" t="s">
        <v>33</v>
      </c>
      <c r="E36" s="51" t="s">
        <v>14</v>
      </c>
      <c r="F36" s="57">
        <v>234.43</v>
      </c>
      <c r="G36" s="58">
        <v>9.89</v>
      </c>
      <c r="H36" s="57">
        <f t="shared" si="11"/>
        <v>2318.5100000000002</v>
      </c>
      <c r="I36" s="57">
        <f t="shared" si="4"/>
        <v>561.77</v>
      </c>
      <c r="J36" s="57">
        <f t="shared" si="12"/>
        <v>2880.28</v>
      </c>
      <c r="M36" s="96"/>
    </row>
    <row r="37" spans="2:13" ht="28.5" x14ac:dyDescent="0.25">
      <c r="B37" s="50" t="s">
        <v>53</v>
      </c>
      <c r="C37" s="50">
        <v>103675</v>
      </c>
      <c r="D37" s="53" t="s">
        <v>46</v>
      </c>
      <c r="E37" s="51" t="s">
        <v>5</v>
      </c>
      <c r="F37" s="57">
        <v>41.76</v>
      </c>
      <c r="G37" s="58">
        <v>811.2</v>
      </c>
      <c r="H37" s="57">
        <f t="shared" si="11"/>
        <v>33875.71</v>
      </c>
      <c r="I37" s="57">
        <f t="shared" si="4"/>
        <v>8208.08</v>
      </c>
      <c r="J37" s="57">
        <f t="shared" si="12"/>
        <v>42083.79</v>
      </c>
      <c r="M37" s="96"/>
    </row>
    <row r="38" spans="2:13" ht="28.5" x14ac:dyDescent="0.25">
      <c r="B38" s="50" t="s">
        <v>79</v>
      </c>
      <c r="C38" s="70" t="s">
        <v>70</v>
      </c>
      <c r="D38" s="53" t="s">
        <v>69</v>
      </c>
      <c r="E38" s="51" t="s">
        <v>71</v>
      </c>
      <c r="F38" s="57">
        <v>12.5</v>
      </c>
      <c r="G38" s="58">
        <v>127.53</v>
      </c>
      <c r="H38" s="57">
        <f t="shared" si="11"/>
        <v>1594.13</v>
      </c>
      <c r="I38" s="57">
        <f t="shared" si="4"/>
        <v>386.26</v>
      </c>
      <c r="J38" s="57">
        <f t="shared" si="12"/>
        <v>1980.39</v>
      </c>
      <c r="M38" s="96"/>
    </row>
    <row r="39" spans="2:13" ht="28.5" x14ac:dyDescent="0.25">
      <c r="B39" s="50" t="s">
        <v>80</v>
      </c>
      <c r="C39" s="50">
        <v>89511</v>
      </c>
      <c r="D39" s="53" t="s">
        <v>47</v>
      </c>
      <c r="E39" s="51" t="s">
        <v>23</v>
      </c>
      <c r="F39" s="57">
        <v>8</v>
      </c>
      <c r="G39" s="58">
        <v>43.71</v>
      </c>
      <c r="H39" s="57">
        <f t="shared" si="11"/>
        <v>349.68</v>
      </c>
      <c r="I39" s="57">
        <f t="shared" si="4"/>
        <v>84.73</v>
      </c>
      <c r="J39" s="57">
        <f t="shared" si="12"/>
        <v>434.41</v>
      </c>
      <c r="M39" s="96"/>
    </row>
    <row r="40" spans="2:13" x14ac:dyDescent="0.25">
      <c r="B40" s="37">
        <v>6</v>
      </c>
      <c r="C40" s="37"/>
      <c r="D40" s="38" t="s">
        <v>51</v>
      </c>
      <c r="E40" s="39"/>
      <c r="F40" s="40"/>
      <c r="G40" s="40"/>
      <c r="H40" s="40"/>
      <c r="I40" s="40"/>
      <c r="J40" s="40">
        <f>SUM(J41:J47)</f>
        <v>320755.46000000002</v>
      </c>
      <c r="M40" s="96"/>
    </row>
    <row r="41" spans="2:13" s="68" customFormat="1" ht="28.5" x14ac:dyDescent="0.2">
      <c r="B41" s="62" t="s">
        <v>58</v>
      </c>
      <c r="C41" s="99" t="s">
        <v>115</v>
      </c>
      <c r="D41" s="67" t="s">
        <v>62</v>
      </c>
      <c r="E41" s="63" t="s">
        <v>23</v>
      </c>
      <c r="F41" s="64">
        <v>100</v>
      </c>
      <c r="G41" s="64">
        <v>1695</v>
      </c>
      <c r="H41" s="64">
        <f t="shared" ref="H41:H44" si="13">ROUND(F41*G41,2)</f>
        <v>169500</v>
      </c>
      <c r="I41" s="57">
        <f>ROUND(H41*$J$7/100,2)</f>
        <v>23763.9</v>
      </c>
      <c r="J41" s="64">
        <f t="shared" ref="J41:J47" si="14">ROUND(H41+I41,2)</f>
        <v>193263.9</v>
      </c>
      <c r="M41" s="97"/>
    </row>
    <row r="42" spans="2:13" s="68" customFormat="1" ht="28.5" customHeight="1" x14ac:dyDescent="0.2">
      <c r="B42" s="62" t="s">
        <v>59</v>
      </c>
      <c r="C42" s="74" t="s">
        <v>91</v>
      </c>
      <c r="D42" s="72" t="s">
        <v>90</v>
      </c>
      <c r="E42" s="63" t="s">
        <v>89</v>
      </c>
      <c r="F42" s="64">
        <v>85</v>
      </c>
      <c r="G42" s="64">
        <v>55.48</v>
      </c>
      <c r="H42" s="64">
        <f t="shared" si="13"/>
        <v>4715.8</v>
      </c>
      <c r="I42" s="57">
        <f t="shared" si="4"/>
        <v>1142.6400000000001</v>
      </c>
      <c r="J42" s="64">
        <f>ROUND(H42+I42,2)</f>
        <v>5858.44</v>
      </c>
      <c r="M42" s="97"/>
    </row>
    <row r="43" spans="2:13" s="68" customFormat="1" ht="28.5" customHeight="1" x14ac:dyDescent="0.2">
      <c r="B43" s="62" t="s">
        <v>60</v>
      </c>
      <c r="C43" s="73" t="s">
        <v>88</v>
      </c>
      <c r="D43" s="72" t="s">
        <v>87</v>
      </c>
      <c r="E43" s="63" t="s">
        <v>89</v>
      </c>
      <c r="F43" s="64">
        <v>20</v>
      </c>
      <c r="G43" s="64">
        <v>84.57</v>
      </c>
      <c r="H43" s="64">
        <f t="shared" si="13"/>
        <v>1691.4</v>
      </c>
      <c r="I43" s="57">
        <f t="shared" si="4"/>
        <v>409.83</v>
      </c>
      <c r="J43" s="64">
        <f>ROUND(H43+I43,2)</f>
        <v>2101.23</v>
      </c>
      <c r="M43" s="97"/>
    </row>
    <row r="44" spans="2:13" s="68" customFormat="1" ht="28.5" customHeight="1" x14ac:dyDescent="0.2">
      <c r="B44" s="62" t="s">
        <v>81</v>
      </c>
      <c r="C44" s="73" t="s">
        <v>86</v>
      </c>
      <c r="D44" s="72" t="s">
        <v>85</v>
      </c>
      <c r="E44" s="63" t="s">
        <v>63</v>
      </c>
      <c r="F44" s="64">
        <v>4</v>
      </c>
      <c r="G44" s="64">
        <v>3369.67</v>
      </c>
      <c r="H44" s="64">
        <f t="shared" si="13"/>
        <v>13478.68</v>
      </c>
      <c r="I44" s="57">
        <f t="shared" si="4"/>
        <v>3265.88</v>
      </c>
      <c r="J44" s="64">
        <f t="shared" si="14"/>
        <v>16744.560000000001</v>
      </c>
      <c r="M44" s="97"/>
    </row>
    <row r="45" spans="2:13" s="68" customFormat="1" ht="28.5" x14ac:dyDescent="0.2">
      <c r="B45" s="62" t="s">
        <v>97</v>
      </c>
      <c r="C45" s="99" t="s">
        <v>115</v>
      </c>
      <c r="D45" s="67" t="s">
        <v>61</v>
      </c>
      <c r="E45" s="63" t="s">
        <v>63</v>
      </c>
      <c r="F45" s="64">
        <v>10</v>
      </c>
      <c r="G45" s="64">
        <v>7980</v>
      </c>
      <c r="H45" s="64">
        <f t="shared" ref="H45:H47" si="15">ROUND(F45*G45,2)</f>
        <v>79800</v>
      </c>
      <c r="I45" s="57">
        <f>ROUND(H45*$J$7/100,2)</f>
        <v>11187.96</v>
      </c>
      <c r="J45" s="64">
        <f t="shared" ref="J45" si="16">ROUND(H45+I45,2)</f>
        <v>90987.96</v>
      </c>
      <c r="M45" s="97"/>
    </row>
    <row r="46" spans="2:13" s="68" customFormat="1" ht="28.5" customHeight="1" x14ac:dyDescent="0.2">
      <c r="B46" s="62" t="s">
        <v>98</v>
      </c>
      <c r="C46" s="73" t="s">
        <v>94</v>
      </c>
      <c r="D46" s="72" t="s">
        <v>93</v>
      </c>
      <c r="E46" s="63" t="s">
        <v>92</v>
      </c>
      <c r="F46" s="64">
        <v>1200</v>
      </c>
      <c r="G46" s="64">
        <v>2.0499999999999998</v>
      </c>
      <c r="H46" s="64">
        <f t="shared" si="15"/>
        <v>2460</v>
      </c>
      <c r="I46" s="57">
        <f t="shared" si="4"/>
        <v>596.05999999999995</v>
      </c>
      <c r="J46" s="64">
        <f t="shared" si="14"/>
        <v>3056.06</v>
      </c>
      <c r="M46" s="97"/>
    </row>
    <row r="47" spans="2:13" s="75" customFormat="1" ht="28.5" customHeight="1" x14ac:dyDescent="0.2">
      <c r="B47" s="62" t="s">
        <v>99</v>
      </c>
      <c r="C47" s="73" t="s">
        <v>96</v>
      </c>
      <c r="D47" s="72" t="s">
        <v>95</v>
      </c>
      <c r="E47" s="63" t="s">
        <v>92</v>
      </c>
      <c r="F47" s="64">
        <v>5100</v>
      </c>
      <c r="G47" s="64">
        <v>1.38</v>
      </c>
      <c r="H47" s="64">
        <f t="shared" si="15"/>
        <v>7038</v>
      </c>
      <c r="I47" s="57">
        <f t="shared" si="4"/>
        <v>1705.31</v>
      </c>
      <c r="J47" s="64">
        <f t="shared" si="14"/>
        <v>8743.31</v>
      </c>
      <c r="M47" s="98"/>
    </row>
    <row r="48" spans="2:13" x14ac:dyDescent="0.25">
      <c r="B48" s="37">
        <v>7</v>
      </c>
      <c r="C48" s="37"/>
      <c r="D48" s="38" t="s">
        <v>22</v>
      </c>
      <c r="E48" s="39"/>
      <c r="F48" s="40"/>
      <c r="G48" s="40"/>
      <c r="H48" s="40"/>
      <c r="I48" s="40"/>
      <c r="J48" s="40">
        <f>SUM(J49:J51)</f>
        <v>18768.54</v>
      </c>
      <c r="M48" s="94"/>
    </row>
    <row r="49" spans="2:13" ht="57" x14ac:dyDescent="0.25">
      <c r="B49" s="50" t="s">
        <v>82</v>
      </c>
      <c r="C49" s="58">
        <v>93373</v>
      </c>
      <c r="D49" s="53" t="s">
        <v>54</v>
      </c>
      <c r="E49" s="69" t="s">
        <v>23</v>
      </c>
      <c r="F49" s="51">
        <v>577.5</v>
      </c>
      <c r="G49" s="59">
        <v>16.16</v>
      </c>
      <c r="H49" s="51">
        <f t="shared" ref="H49:H51" si="17">ROUND(F49*G49,2)</f>
        <v>9332.4</v>
      </c>
      <c r="I49" s="61">
        <f t="shared" ref="I49:I51" si="18">ROUND(H49*$J$6/100,2)</f>
        <v>2261.2399999999998</v>
      </c>
      <c r="J49" s="54">
        <f t="shared" ref="J49:J51" si="19">ROUND(H49+I49,2)</f>
        <v>11593.64</v>
      </c>
      <c r="M49" s="96"/>
    </row>
    <row r="50" spans="2:13" ht="28.5" x14ac:dyDescent="0.25">
      <c r="B50" s="50" t="s">
        <v>83</v>
      </c>
      <c r="C50" s="58">
        <v>99855</v>
      </c>
      <c r="D50" s="53" t="s">
        <v>55</v>
      </c>
      <c r="E50" s="69" t="s">
        <v>23</v>
      </c>
      <c r="F50" s="51">
        <v>50</v>
      </c>
      <c r="G50" s="59">
        <v>94.79</v>
      </c>
      <c r="H50" s="51">
        <f t="shared" si="17"/>
        <v>4739.5</v>
      </c>
      <c r="I50" s="61">
        <f t="shared" si="18"/>
        <v>1148.3800000000001</v>
      </c>
      <c r="J50" s="54">
        <f t="shared" si="19"/>
        <v>5887.88</v>
      </c>
      <c r="M50" s="96"/>
    </row>
    <row r="51" spans="2:13" ht="42.75" x14ac:dyDescent="0.25">
      <c r="B51" s="50" t="s">
        <v>84</v>
      </c>
      <c r="C51" s="66" t="s">
        <v>56</v>
      </c>
      <c r="D51" s="65" t="s">
        <v>57</v>
      </c>
      <c r="E51" s="69" t="s">
        <v>23</v>
      </c>
      <c r="F51" s="51">
        <v>2</v>
      </c>
      <c r="G51" s="59">
        <v>518</v>
      </c>
      <c r="H51" s="51">
        <f t="shared" si="17"/>
        <v>1036</v>
      </c>
      <c r="I51" s="61">
        <f t="shared" si="18"/>
        <v>251.02</v>
      </c>
      <c r="J51" s="54">
        <f t="shared" si="19"/>
        <v>1287.02</v>
      </c>
      <c r="M51" s="96"/>
    </row>
    <row r="52" spans="2:13" x14ac:dyDescent="0.25">
      <c r="B52" s="131" t="s">
        <v>106</v>
      </c>
      <c r="C52" s="132"/>
      <c r="D52" s="132"/>
      <c r="E52" s="132"/>
      <c r="F52" s="132"/>
      <c r="G52" s="132"/>
      <c r="H52" s="132"/>
      <c r="I52" s="133"/>
      <c r="J52" s="81">
        <f>SUM(J11+J14+J22+J27+J33+J40+J48)</f>
        <v>747061.69000000006</v>
      </c>
      <c r="M52" s="96"/>
    </row>
    <row r="53" spans="2:13" ht="12.95" customHeight="1" x14ac:dyDescent="0.25">
      <c r="B53" s="134"/>
      <c r="C53" s="130"/>
      <c r="D53" s="130"/>
      <c r="E53" s="130"/>
      <c r="F53" s="130"/>
      <c r="G53" s="130"/>
      <c r="H53" s="130"/>
      <c r="I53" s="130"/>
      <c r="J53" s="130"/>
    </row>
    <row r="54" spans="2:13" ht="12.95" customHeight="1" x14ac:dyDescent="0.25">
      <c r="B54" s="130"/>
      <c r="C54" s="130"/>
      <c r="D54" s="130"/>
      <c r="E54" s="130"/>
      <c r="F54" s="130"/>
      <c r="G54" s="130"/>
      <c r="H54" s="130"/>
      <c r="I54" s="130"/>
      <c r="J54" s="130"/>
    </row>
    <row r="55" spans="2:13" ht="12.95" customHeight="1" x14ac:dyDescent="0.25">
      <c r="B55" s="130"/>
      <c r="C55" s="130"/>
      <c r="D55" s="130"/>
      <c r="E55" s="130"/>
      <c r="F55" s="130"/>
      <c r="G55" s="130"/>
      <c r="H55" s="130"/>
      <c r="I55" s="130"/>
      <c r="J55" s="130"/>
    </row>
    <row r="56" spans="2:13" ht="12.95" customHeight="1" x14ac:dyDescent="0.25">
      <c r="B56" s="130"/>
      <c r="C56" s="130"/>
      <c r="D56" s="130"/>
      <c r="E56" s="130"/>
      <c r="F56" s="130"/>
      <c r="G56" s="130"/>
      <c r="H56" s="130"/>
      <c r="I56" s="130"/>
      <c r="J56" s="130"/>
    </row>
    <row r="57" spans="2:13" ht="9.9499999999999993" customHeight="1" x14ac:dyDescent="0.25">
      <c r="B57" s="71"/>
      <c r="C57" s="71"/>
      <c r="D57" s="71"/>
      <c r="E57" s="71"/>
      <c r="F57" s="71"/>
      <c r="G57" s="71"/>
      <c r="H57" s="71"/>
      <c r="I57" s="71"/>
      <c r="J57" s="71"/>
    </row>
    <row r="58" spans="2:13" ht="12.95" customHeight="1" x14ac:dyDescent="0.25"/>
    <row r="59" spans="2:13" ht="12.95" customHeight="1" x14ac:dyDescent="0.25"/>
    <row r="60" spans="2:13" ht="12.95" customHeight="1" x14ac:dyDescent="0.25"/>
    <row r="61" spans="2:13" ht="12.95" customHeight="1" x14ac:dyDescent="0.25">
      <c r="D61" s="129"/>
      <c r="E61" s="129"/>
      <c r="F61" s="129"/>
      <c r="G61" s="129"/>
      <c r="H61" s="129"/>
      <c r="I61" s="129"/>
      <c r="J61" s="129"/>
    </row>
    <row r="62" spans="2:13" x14ac:dyDescent="0.25">
      <c r="D62" s="129"/>
      <c r="E62" s="129"/>
      <c r="F62" s="129"/>
      <c r="G62" s="129"/>
      <c r="H62" s="129"/>
      <c r="I62" s="129"/>
      <c r="J62" s="129"/>
      <c r="K62" s="80"/>
      <c r="L62" s="80"/>
    </row>
    <row r="65" spans="2:9" x14ac:dyDescent="0.25">
      <c r="B65" s="21"/>
      <c r="C65" s="21"/>
      <c r="D65" s="23"/>
      <c r="E65" s="21"/>
      <c r="F65" s="21"/>
      <c r="G65" s="24"/>
      <c r="H65" s="24"/>
      <c r="I65" s="25"/>
    </row>
    <row r="66" spans="2:9" x14ac:dyDescent="0.25">
      <c r="B66" s="26"/>
      <c r="C66" s="26"/>
      <c r="D66" s="27"/>
      <c r="E66" s="22"/>
      <c r="F66" s="22"/>
      <c r="G66" s="24"/>
      <c r="H66" s="24"/>
      <c r="I66" s="25"/>
    </row>
    <row r="67" spans="2:9" x14ac:dyDescent="0.25">
      <c r="B67" s="26"/>
      <c r="C67" s="26"/>
      <c r="D67" s="27"/>
      <c r="E67" s="22"/>
      <c r="F67" s="22"/>
      <c r="G67" s="24"/>
      <c r="H67" s="24"/>
      <c r="I67" s="25"/>
    </row>
    <row r="68" spans="2:9" x14ac:dyDescent="0.25">
      <c r="B68" s="21"/>
      <c r="C68" s="21"/>
      <c r="E68" s="22"/>
      <c r="F68" s="22"/>
      <c r="G68" s="24"/>
      <c r="H68" s="24"/>
      <c r="I68" s="25"/>
    </row>
    <row r="69" spans="2:9" x14ac:dyDescent="0.25">
      <c r="B69" s="26"/>
      <c r="C69" s="26"/>
      <c r="D69" s="27"/>
      <c r="E69" s="22"/>
      <c r="F69" s="22"/>
      <c r="G69" s="24"/>
      <c r="H69" s="24"/>
      <c r="I69" s="25"/>
    </row>
    <row r="70" spans="2:9" x14ac:dyDescent="0.25">
      <c r="B70" s="21"/>
      <c r="C70" s="21"/>
      <c r="E70" s="22"/>
      <c r="F70" s="22"/>
      <c r="G70" s="24"/>
      <c r="H70" s="24"/>
      <c r="I70" s="25"/>
    </row>
    <row r="71" spans="2:9" x14ac:dyDescent="0.25">
      <c r="B71" s="21"/>
      <c r="C71" s="21"/>
      <c r="E71" s="22"/>
      <c r="F71" s="22"/>
      <c r="G71" s="28"/>
      <c r="H71" s="28"/>
      <c r="I71" s="25"/>
    </row>
    <row r="72" spans="2:9" x14ac:dyDescent="0.25">
      <c r="B72" s="21"/>
      <c r="C72" s="21"/>
      <c r="D72" s="29"/>
      <c r="E72" s="22"/>
      <c r="F72" s="22"/>
      <c r="G72" s="24"/>
      <c r="H72" s="24"/>
      <c r="I72" s="25"/>
    </row>
    <row r="73" spans="2:9" x14ac:dyDescent="0.25">
      <c r="B73" s="26"/>
      <c r="C73" s="26"/>
      <c r="D73" s="27"/>
      <c r="E73" s="22"/>
      <c r="F73" s="22"/>
      <c r="G73" s="24"/>
      <c r="H73" s="24"/>
      <c r="I73" s="25"/>
    </row>
    <row r="74" spans="2:9" x14ac:dyDescent="0.25">
      <c r="B74" s="21"/>
      <c r="C74" s="21"/>
      <c r="E74" s="22"/>
      <c r="F74" s="22"/>
      <c r="G74" s="24"/>
      <c r="H74" s="24"/>
      <c r="I74" s="25"/>
    </row>
    <row r="75" spans="2:9" x14ac:dyDescent="0.25">
      <c r="B75" s="21"/>
      <c r="C75" s="21"/>
      <c r="E75" s="22"/>
      <c r="F75" s="22"/>
      <c r="G75" s="24"/>
      <c r="H75" s="24"/>
      <c r="I75" s="25"/>
    </row>
    <row r="76" spans="2:9" x14ac:dyDescent="0.25">
      <c r="B76" s="21"/>
      <c r="C76" s="21"/>
      <c r="D76" s="29"/>
      <c r="E76" s="22"/>
      <c r="F76" s="22"/>
      <c r="G76" s="24"/>
      <c r="H76" s="24"/>
      <c r="I76" s="25"/>
    </row>
    <row r="77" spans="2:9" x14ac:dyDescent="0.25">
      <c r="B77" s="21"/>
      <c r="C77" s="21"/>
      <c r="E77" s="22"/>
      <c r="F77" s="22"/>
      <c r="G77" s="24"/>
      <c r="H77" s="24"/>
      <c r="I77" s="25"/>
    </row>
    <row r="78" spans="2:9" x14ac:dyDescent="0.25">
      <c r="B78" s="21"/>
      <c r="C78" s="21"/>
      <c r="E78" s="22"/>
      <c r="F78" s="22"/>
      <c r="G78" s="24"/>
      <c r="H78" s="24"/>
      <c r="I78" s="25"/>
    </row>
    <row r="79" spans="2:9" x14ac:dyDescent="0.25">
      <c r="B79" s="21"/>
      <c r="C79" s="21"/>
      <c r="E79" s="22"/>
      <c r="F79" s="22"/>
      <c r="G79" s="24"/>
      <c r="H79" s="24"/>
      <c r="I79" s="25"/>
    </row>
    <row r="80" spans="2:9" x14ac:dyDescent="0.25">
      <c r="B80" s="30"/>
      <c r="C80" s="30"/>
      <c r="D80" s="31"/>
      <c r="E80" s="19"/>
      <c r="F80" s="19"/>
      <c r="G80" s="32"/>
      <c r="H80" s="32"/>
      <c r="I80" s="33"/>
    </row>
    <row r="81" spans="2:9" x14ac:dyDescent="0.25">
      <c r="B81" s="34"/>
      <c r="C81" s="34"/>
      <c r="E81" s="19"/>
      <c r="F81" s="19"/>
      <c r="G81" s="32"/>
      <c r="H81" s="32"/>
      <c r="I81" s="33"/>
    </row>
    <row r="82" spans="2:9" x14ac:dyDescent="0.25">
      <c r="B82" s="34"/>
      <c r="C82" s="34"/>
      <c r="E82" s="19"/>
      <c r="F82" s="19"/>
      <c r="G82" s="32"/>
      <c r="H82" s="32"/>
      <c r="I82" s="33"/>
    </row>
    <row r="83" spans="2:9" x14ac:dyDescent="0.25">
      <c r="B83" s="34"/>
      <c r="C83" s="34"/>
      <c r="D83" s="35"/>
      <c r="E83" s="19"/>
      <c r="F83" s="19"/>
      <c r="G83" s="32"/>
      <c r="H83" s="32"/>
      <c r="I83" s="33"/>
    </row>
    <row r="84" spans="2:9" x14ac:dyDescent="0.25">
      <c r="B84" s="34"/>
      <c r="C84" s="34"/>
      <c r="D84" s="35"/>
      <c r="E84" s="19"/>
      <c r="F84" s="19"/>
      <c r="G84" s="32"/>
      <c r="H84" s="32"/>
      <c r="I84" s="33"/>
    </row>
    <row r="85" spans="2:9" x14ac:dyDescent="0.25">
      <c r="B85" s="34"/>
      <c r="C85" s="34"/>
      <c r="D85" s="35"/>
      <c r="E85" s="19"/>
      <c r="F85" s="19"/>
      <c r="G85" s="32"/>
      <c r="H85" s="32"/>
      <c r="I85" s="33"/>
    </row>
    <row r="86" spans="2:9" x14ac:dyDescent="0.25">
      <c r="B86" s="34"/>
      <c r="C86" s="34"/>
      <c r="D86" s="36"/>
      <c r="E86" s="19"/>
      <c r="F86" s="19"/>
      <c r="G86" s="32"/>
      <c r="H86" s="32"/>
      <c r="I86" s="33"/>
    </row>
  </sheetData>
  <mergeCells count="8">
    <mergeCell ref="K10:M10"/>
    <mergeCell ref="D61:J61"/>
    <mergeCell ref="D62:J62"/>
    <mergeCell ref="B56:J56"/>
    <mergeCell ref="B52:I52"/>
    <mergeCell ref="B53:J53"/>
    <mergeCell ref="B54:J54"/>
    <mergeCell ref="B55:J55"/>
  </mergeCells>
  <phoneticPr fontId="0" type="noConversion"/>
  <printOptions gridLinesSet="0"/>
  <pageMargins left="0.23622047244094488" right="0.23622047244094488" top="0.74803149606299213" bottom="0.74803149606299213" header="0.31496062992125984" footer="0.31496062992125984"/>
  <pageSetup paperSize="9" scale="77" fitToHeight="0" orientation="landscape" r:id="rId1"/>
  <headerFooter alignWithMargins="0"/>
  <rowBreaks count="2" manualBreakCount="2">
    <brk id="21" max="16383" man="1"/>
    <brk id="39" max="16383" man="1"/>
  </rowBreaks>
  <ignoredErrors>
    <ignoredError sqref="I45" formula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Édio</dc:creator>
  <cp:lastModifiedBy>Usuário do Windows</cp:lastModifiedBy>
  <cp:lastPrinted>2026-07-14T19:21:22Z</cp:lastPrinted>
  <dcterms:created xsi:type="dcterms:W3CDTF">2003-09-17T17:18:34Z</dcterms:created>
  <dcterms:modified xsi:type="dcterms:W3CDTF">2026-07-14T19:31:57Z</dcterms:modified>
</cp:coreProperties>
</file>